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13_ncr:1_{F0D2EC79-D9D1-4A21-8B4C-D4842B4CF2E5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Given" sheetId="8" r:id="rId1"/>
    <sheet name="Q2a" sheetId="9" r:id="rId2"/>
    <sheet name="Q2b" sheetId="13" r:id="rId3"/>
    <sheet name="Q3" sheetId="14" r:id="rId4"/>
    <sheet name="Q4" sheetId="1" r:id="rId5"/>
  </sheets>
  <definedNames>
    <definedName name="_xlnm.Print_Area" localSheetId="0">Given!$A$1:$B$16</definedName>
    <definedName name="_xlnm.Print_Area" localSheetId="1">Q2a!$A$1:$C$16</definedName>
    <definedName name="_xlnm.Print_Area" localSheetId="4">'Q4'!$A$7:$G$20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  <c r="B9" i="1"/>
  <c r="B8" i="1"/>
  <c r="D16" i="9" l="1"/>
  <c r="B16" i="9"/>
  <c r="E16" i="9" s="1"/>
  <c r="D15" i="9"/>
  <c r="B15" i="9"/>
  <c r="E15" i="9" s="1"/>
  <c r="D14" i="9"/>
  <c r="B14" i="9"/>
  <c r="E14" i="9" s="1"/>
  <c r="D13" i="9"/>
  <c r="B13" i="9"/>
  <c r="E13" i="9" s="1"/>
  <c r="D12" i="9"/>
  <c r="B12" i="9"/>
  <c r="E12" i="9" s="1"/>
  <c r="D11" i="9"/>
  <c r="B11" i="9"/>
  <c r="E11" i="9" s="1"/>
  <c r="D10" i="9"/>
  <c r="B10" i="9"/>
  <c r="E10" i="9" s="1"/>
  <c r="B9" i="9"/>
  <c r="E9" i="9" s="1"/>
  <c r="D8" i="9"/>
  <c r="B8" i="9"/>
  <c r="E8" i="9" s="1"/>
  <c r="D7" i="9"/>
  <c r="B7" i="9"/>
  <c r="E7" i="9" s="1"/>
  <c r="D6" i="9"/>
  <c r="B6" i="9"/>
  <c r="E6" i="9" s="1"/>
  <c r="D5" i="9"/>
  <c r="B5" i="9"/>
  <c r="E5" i="9" s="1"/>
  <c r="D4" i="9"/>
  <c r="B4" i="9"/>
  <c r="E4" i="9" s="1"/>
  <c r="D3" i="9"/>
  <c r="B3" i="9"/>
  <c r="E3" i="9" s="1"/>
  <c r="B2" i="9"/>
  <c r="A2" i="9"/>
  <c r="A3" i="8"/>
  <c r="A4" i="8" s="1"/>
  <c r="A3" i="9" l="1"/>
  <c r="D9" i="9"/>
  <c r="A5" i="8"/>
  <c r="A4" i="9"/>
  <c r="D2" i="9"/>
  <c r="A6" i="8" l="1"/>
  <c r="A5" i="9"/>
  <c r="E2" i="9"/>
  <c r="A7" i="8" l="1"/>
  <c r="A6" i="9"/>
  <c r="A8" i="8" l="1"/>
  <c r="A7" i="9"/>
  <c r="A9" i="8" l="1"/>
  <c r="A8" i="9"/>
  <c r="A10" i="8" l="1"/>
  <c r="A9" i="9"/>
  <c r="A11" i="8" l="1"/>
  <c r="A10" i="9"/>
  <c r="A12" i="8" l="1"/>
  <c r="A11" i="9"/>
  <c r="A13" i="8" l="1"/>
  <c r="A12" i="9"/>
  <c r="A14" i="8" l="1"/>
  <c r="A13" i="9"/>
  <c r="A15" i="8" l="1"/>
  <c r="A14" i="9"/>
  <c r="A16" i="8" l="1"/>
  <c r="A16" i="9" s="1"/>
  <c r="A8" i="1" s="1"/>
  <c r="A15" i="9"/>
  <c r="C8" i="1" l="1"/>
  <c r="D8" i="1" s="1"/>
  <c r="E8" i="1" s="1"/>
  <c r="F8" i="1" s="1"/>
  <c r="A9" i="1"/>
  <c r="H8" i="1" l="1"/>
  <c r="G8" i="1"/>
  <c r="C9" i="1"/>
  <c r="D9" i="1" s="1"/>
  <c r="E9" i="1" s="1"/>
  <c r="F9" i="1" s="1"/>
  <c r="H9" i="1" s="1"/>
  <c r="G9" i="1"/>
  <c r="A10" i="1"/>
  <c r="C10" i="1" l="1"/>
  <c r="D10" i="1" s="1"/>
  <c r="E10" i="1" s="1"/>
  <c r="F10" i="1" s="1"/>
  <c r="H10" i="1" s="1"/>
  <c r="G10" i="1"/>
  <c r="A11" i="1"/>
  <c r="C11" i="1" l="1"/>
  <c r="D11" i="1" s="1"/>
  <c r="E11" i="1" s="1"/>
  <c r="F11" i="1" s="1"/>
  <c r="H11" i="1" s="1"/>
  <c r="A12" i="1"/>
  <c r="G11" i="1" l="1"/>
  <c r="C12" i="1"/>
  <c r="D12" i="1" s="1"/>
  <c r="E12" i="1" s="1"/>
  <c r="F12" i="1" s="1"/>
  <c r="H12" i="1" s="1"/>
  <c r="A13" i="1"/>
  <c r="C13" i="1" l="1"/>
  <c r="D13" i="1" s="1"/>
  <c r="E13" i="1" s="1"/>
  <c r="F13" i="1" s="1"/>
  <c r="H13" i="1" s="1"/>
  <c r="G12" i="1"/>
  <c r="A14" i="1"/>
  <c r="G13" i="1" l="1"/>
  <c r="C14" i="1"/>
  <c r="D14" i="1" s="1"/>
  <c r="E14" i="1" s="1"/>
  <c r="F14" i="1" s="1"/>
  <c r="H14" i="1" s="1"/>
  <c r="A15" i="1"/>
  <c r="C15" i="1" l="1"/>
  <c r="D15" i="1" s="1"/>
  <c r="E15" i="1" s="1"/>
  <c r="F15" i="1" s="1"/>
  <c r="H15" i="1" s="1"/>
  <c r="G14" i="1"/>
  <c r="A16" i="1"/>
  <c r="G15" i="1" l="1"/>
  <c r="C16" i="1"/>
  <c r="D16" i="1" s="1"/>
  <c r="E16" i="1" s="1"/>
  <c r="F16" i="1" s="1"/>
  <c r="H16" i="1" s="1"/>
  <c r="A17" i="1"/>
  <c r="C17" i="1" l="1"/>
  <c r="D17" i="1" s="1"/>
  <c r="E17" i="1" s="1"/>
  <c r="F17" i="1" s="1"/>
  <c r="H17" i="1" s="1"/>
  <c r="G16" i="1"/>
  <c r="A18" i="1"/>
  <c r="G17" i="1" l="1"/>
  <c r="C18" i="1"/>
  <c r="D18" i="1" s="1"/>
  <c r="E18" i="1" s="1"/>
  <c r="F18" i="1" s="1"/>
  <c r="H18" i="1" s="1"/>
  <c r="A19" i="1"/>
  <c r="C19" i="1" l="1"/>
  <c r="D19" i="1" s="1"/>
  <c r="E19" i="1" s="1"/>
  <c r="F19" i="1" s="1"/>
  <c r="H19" i="1" s="1"/>
  <c r="H20" i="1" s="1"/>
  <c r="G19" i="1"/>
  <c r="G20" i="1" s="1"/>
  <c r="G18" i="1"/>
</calcChain>
</file>

<file path=xl/sharedStrings.xml><?xml version="1.0" encoding="utf-8"?>
<sst xmlns="http://schemas.openxmlformats.org/spreadsheetml/2006/main" count="69" uniqueCount="55">
  <si>
    <t>Year</t>
  </si>
  <si>
    <t>Gross Income</t>
  </si>
  <si>
    <t>Adjusted Price Index</t>
  </si>
  <si>
    <t>Real Income</t>
  </si>
  <si>
    <t>Price Index</t>
  </si>
  <si>
    <t xml:space="preserve"> 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</si>
  <si>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</si>
  <si>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</si>
  <si>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</si>
  <si>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</si>
  <si>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</si>
  <si>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</si>
  <si>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</si>
  <si>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</si>
  <si>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</si>
  <si>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</si>
  <si>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</si>
  <si>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</si>
  <si>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</si>
  <si>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</si>
  <si>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</si>
  <si>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</si>
  <si>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</si>
  <si>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</si>
  <si>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</si>
  <si>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</si>
  <si>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</si>
  <si>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</si>
  <si>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</si>
  <si>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</si>
  <si>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</si>
  <si>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</si>
  <si>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</si>
  <si>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</si>
  <si>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</si>
  <si>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</si>
  <si>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</si>
  <si>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</si>
  <si>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</si>
  <si>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</si>
  <si>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</si>
  <si>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</si>
  <si>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Net Income</t>
  </si>
  <si>
    <t>RESIDUAL OUTPUT</t>
  </si>
  <si>
    <t>Observation</t>
  </si>
  <si>
    <t>Residuals</t>
  </si>
  <si>
    <t>tax rate</t>
  </si>
  <si>
    <t>PV (built-in)</t>
  </si>
  <si>
    <t>PV(manual)</t>
  </si>
  <si>
    <t>https://www.minneapolisfed.org/about-us/monetary-policy/inflation-calculator/consumer-price-index-1913-</t>
  </si>
  <si>
    <t>discount rate</t>
  </si>
  <si>
    <t>Projected Amounts</t>
  </si>
  <si>
    <r>
      <rPr>
        <i/>
        <sz val="10"/>
        <rFont val="Arial"/>
        <family val="2"/>
      </rPr>
      <t>source of Price Index</t>
    </r>
    <r>
      <rPr>
        <sz val="10"/>
        <rFont val="Arial"/>
        <family val="2"/>
      </rPr>
      <t>: Minneapolis Federal Reserve Bank (base year 1982 - 1984 = 100)</t>
    </r>
  </si>
  <si>
    <t>Predicted Adj. Price Index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</si>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</sst>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0.000"/>
    <numFmt numFmtId="165" formatCode="0.0"/>
    <numFmt numFmtId="166" formatCode="&quot;$&quot;#,##0.00"/>
    <numFmt numFmtId="167" formatCode="&quot;$&quot;#,##0"/>
    <numFmt numFmtId="168" formatCode="#,##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2" fillId="0" borderId="0" xfId="0" applyFont="1"/>
    <xf numFmtId="8" fontId="0" fillId="0" borderId="0" xfId="0" applyNumberFormat="1"/>
    <xf numFmtId="166" fontId="1" fillId="0" borderId="0" xfId="0" applyNumberFormat="1" applyFont="1"/>
    <xf numFmtId="0" fontId="2" fillId="0" borderId="0" xfId="1"/>
    <xf numFmtId="0" fontId="1" fillId="0" borderId="0" xfId="1" applyFont="1"/>
    <xf numFmtId="4" fontId="2" fillId="0" borderId="0" xfId="1" applyNumberFormat="1"/>
    <xf numFmtId="10" fontId="0" fillId="0" borderId="0" xfId="0" applyNumberFormat="1"/>
    <xf numFmtId="166" fontId="0" fillId="0" borderId="0" xfId="0" applyNumberFormat="1" applyAlignment="1">
      <alignment horizontal="right" indent="1"/>
    </xf>
    <xf numFmtId="0" fontId="3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2" fillId="0" borderId="0" xfId="1" applyAlignment="1">
      <alignment horizontal="right"/>
    </xf>
    <xf numFmtId="165" fontId="2" fillId="0" borderId="0" xfId="1" applyNumberFormat="1" applyAlignment="1">
      <alignment horizontal="right"/>
    </xf>
    <xf numFmtId="0" fontId="1" fillId="0" borderId="3" xfId="1" applyFont="1" applyBorder="1" applyAlignment="1">
      <alignment horizontal="right"/>
    </xf>
    <xf numFmtId="166" fontId="2" fillId="0" borderId="0" xfId="1" applyNumberFormat="1"/>
    <xf numFmtId="168" fontId="2" fillId="0" borderId="0" xfId="1" applyNumberFormat="1"/>
    <xf numFmtId="165" fontId="1" fillId="0" borderId="3" xfId="1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7" fontId="2" fillId="0" borderId="0" xfId="1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5" fillId="0" borderId="0" xfId="0" applyFont="1"/>
    <xf numFmtId="167" fontId="2" fillId="0" borderId="0" xfId="1" applyNumberFormat="1"/>
    <xf numFmtId="0" fontId="3" fillId="0" borderId="3" xfId="0" applyFont="1" applyBorder="1" applyAlignment="1">
      <alignment horizontal="right"/>
    </xf>
    <xf numFmtId="166" fontId="0" fillId="0" borderId="3" xfId="0" applyNumberFormat="1" applyBorder="1" applyAlignment="1">
      <alignment horizontal="right" indent="1"/>
    </xf>
    <xf numFmtId="164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1" fillId="0" borderId="4" xfId="0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Adj. Price Index</c:v>
          </c:tx>
          <c:spPr>
            <a:ln w="28575">
              <a:noFill/>
            </a:ln>
          </c:spPr>
          <c:xVal>
            <c:numRef>
              <c:f>Q2a!$A$2:$A$16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Q2a!$D$2:$D$16</c:f>
              <c:numCache>
                <c:formatCode>#,##0.000</c:formatCode>
                <c:ptCount val="15"/>
                <c:pt idx="0">
                  <c:v>1.7709999999999999</c:v>
                </c:pt>
                <c:pt idx="1">
                  <c:v>1.7990000000000002</c:v>
                </c:pt>
                <c:pt idx="2">
                  <c:v>1.84</c:v>
                </c:pt>
                <c:pt idx="3">
                  <c:v>1.889</c:v>
                </c:pt>
                <c:pt idx="4">
                  <c:v>1.9530000000000001</c:v>
                </c:pt>
                <c:pt idx="5">
                  <c:v>2.016</c:v>
                </c:pt>
                <c:pt idx="6">
                  <c:v>2.073</c:v>
                </c:pt>
                <c:pt idx="7">
                  <c:v>2.153</c:v>
                </c:pt>
                <c:pt idx="8">
                  <c:v>2.145</c:v>
                </c:pt>
                <c:pt idx="9">
                  <c:v>2.181</c:v>
                </c:pt>
                <c:pt idx="10">
                  <c:v>2.2490000000000001</c:v>
                </c:pt>
                <c:pt idx="11">
                  <c:v>2.2959999999999998</c:v>
                </c:pt>
                <c:pt idx="12">
                  <c:v>2.33</c:v>
                </c:pt>
                <c:pt idx="13">
                  <c:v>2.367</c:v>
                </c:pt>
                <c:pt idx="14">
                  <c:v>2.37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14-4E65-9B9C-BB9D641615A3}"/>
            </c:ext>
          </c:extLst>
        </c:ser>
        <c:ser>
          <c:idx val="1"/>
          <c:order val="1"/>
          <c:tx>
            <c:v>Predicted Adj. Price Index</c:v>
          </c:tx>
          <c:spPr>
            <a:ln w="28575">
              <a:noFill/>
            </a:ln>
          </c:spPr>
          <c:xVal>
            <c:numRef>
              <c:f>Q2a!$A$2:$A$16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'Q3'!$B$25:$B$39</c:f>
              <c:numCache>
                <c:formatCode>General</c:formatCode>
                <c:ptCount val="15"/>
                <c:pt idx="0">
                  <c:v>1.7712416666666684</c:v>
                </c:pt>
                <c:pt idx="1">
                  <c:v>1.8175595238095212</c:v>
                </c:pt>
                <c:pt idx="2">
                  <c:v>1.8638773809523741</c:v>
                </c:pt>
                <c:pt idx="3">
                  <c:v>1.9101952380952412</c:v>
                </c:pt>
                <c:pt idx="4">
                  <c:v>1.956513095238094</c:v>
                </c:pt>
                <c:pt idx="5">
                  <c:v>2.0028309523809469</c:v>
                </c:pt>
                <c:pt idx="6">
                  <c:v>2.049148809523814</c:v>
                </c:pt>
                <c:pt idx="7">
                  <c:v>2.0954666666666668</c:v>
                </c:pt>
                <c:pt idx="8">
                  <c:v>2.1417845238095197</c:v>
                </c:pt>
                <c:pt idx="9">
                  <c:v>2.1881023809523867</c:v>
                </c:pt>
                <c:pt idx="10">
                  <c:v>2.2344202380952396</c:v>
                </c:pt>
                <c:pt idx="11">
                  <c:v>2.2807380952380925</c:v>
                </c:pt>
                <c:pt idx="12">
                  <c:v>2.3270559523809453</c:v>
                </c:pt>
                <c:pt idx="13">
                  <c:v>2.3733738095238124</c:v>
                </c:pt>
                <c:pt idx="14">
                  <c:v>2.4196916666666652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14-4E65-9B9C-BB9D64161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621136"/>
        <c:axId val="2048625712"/>
      </c:scatterChart>
      <c:valAx>
        <c:axId val="204862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8625712"/>
        <c:crosses val="autoZero"/>
        <c:crossBetween val="midCat"/>
      </c:valAx>
      <c:valAx>
        <c:axId val="204862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Adj. Price Index</a:t>
                </a:r>
              </a:p>
            </c:rich>
          </c:tx>
          <c:overlay val="0"/>
        </c:title>
        <c:numFmt formatCode="#,##0.000" sourceLinked="1"/>
        <c:majorTickMark val="out"/>
        <c:minorTickMark val="none"/>
        <c:tickLblPos val="nextTo"/>
        <c:crossAx val="204862113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19</xdr:row>
      <xdr:rowOff>6350</xdr:rowOff>
    </xdr:from>
    <xdr:to>
      <xdr:col>10</xdr:col>
      <xdr:colOff>453628</xdr:colOff>
      <xdr:row>37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F37865-7C0D-49E6-9153-740DA8630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/>
  </sheetViews>
  <sheetFormatPr defaultColWidth="9.1796875" defaultRowHeight="12.5" x14ac:dyDescent="0.25"/>
  <cols>
    <col min="1" max="1" width="5.1796875" style="9" bestFit="1" customWidth="1"/>
    <col min="2" max="2" width="13.453125" style="9" customWidth="1"/>
    <col min="3" max="4" width="10.26953125" style="9" bestFit="1" customWidth="1"/>
    <col min="5" max="16384" width="9.1796875" style="9"/>
  </cols>
  <sheetData>
    <row r="1" spans="1:5" ht="13" x14ac:dyDescent="0.3">
      <c r="A1" s="23" t="s">
        <v>0</v>
      </c>
      <c r="B1" s="23" t="s">
        <v>1</v>
      </c>
    </row>
    <row r="2" spans="1:5" x14ac:dyDescent="0.25">
      <c r="A2" s="21">
        <v>2001</v>
      </c>
      <c r="B2" s="28">
        <v>86058</v>
      </c>
      <c r="C2" s="11"/>
      <c r="D2" s="9" t="s">
        <v>5</v>
      </c>
    </row>
    <row r="3" spans="1:5" x14ac:dyDescent="0.25">
      <c r="A3" s="21">
        <f>A2+1</f>
        <v>2002</v>
      </c>
      <c r="B3" s="28">
        <v>82757</v>
      </c>
      <c r="C3" s="11"/>
      <c r="D3" s="9" t="s">
        <v>5</v>
      </c>
    </row>
    <row r="4" spans="1:5" x14ac:dyDescent="0.25">
      <c r="A4" s="21">
        <f t="shared" ref="A4:A16" si="0">A3+1</f>
        <v>2003</v>
      </c>
      <c r="B4" s="28">
        <v>85571</v>
      </c>
      <c r="C4" s="11"/>
    </row>
    <row r="5" spans="1:5" x14ac:dyDescent="0.25">
      <c r="A5" s="21">
        <f t="shared" si="0"/>
        <v>2004</v>
      </c>
      <c r="B5" s="28">
        <v>85853</v>
      </c>
      <c r="C5" s="11"/>
    </row>
    <row r="6" spans="1:5" x14ac:dyDescent="0.25">
      <c r="A6" s="21">
        <f t="shared" si="0"/>
        <v>2005</v>
      </c>
      <c r="B6" s="28">
        <v>83370</v>
      </c>
      <c r="C6" s="11"/>
    </row>
    <row r="7" spans="1:5" x14ac:dyDescent="0.25">
      <c r="A7" s="21">
        <f t="shared" si="0"/>
        <v>2006</v>
      </c>
      <c r="B7" s="28">
        <v>83786</v>
      </c>
      <c r="C7" s="11"/>
    </row>
    <row r="8" spans="1:5" x14ac:dyDescent="0.25">
      <c r="A8" s="21">
        <f t="shared" si="0"/>
        <v>2007</v>
      </c>
      <c r="B8" s="28">
        <v>89752</v>
      </c>
      <c r="C8" s="11"/>
    </row>
    <row r="9" spans="1:5" x14ac:dyDescent="0.25">
      <c r="A9" s="21">
        <f t="shared" si="0"/>
        <v>2008</v>
      </c>
      <c r="B9" s="28">
        <v>94155</v>
      </c>
      <c r="C9" s="11"/>
    </row>
    <row r="10" spans="1:5" x14ac:dyDescent="0.25">
      <c r="A10" s="21">
        <f t="shared" si="0"/>
        <v>2009</v>
      </c>
      <c r="B10" s="28">
        <v>97586</v>
      </c>
      <c r="C10" s="11"/>
    </row>
    <row r="11" spans="1:5" x14ac:dyDescent="0.25">
      <c r="A11" s="21">
        <f t="shared" si="0"/>
        <v>2010</v>
      </c>
      <c r="B11" s="28">
        <v>89988</v>
      </c>
      <c r="C11" s="11"/>
    </row>
    <row r="12" spans="1:5" x14ac:dyDescent="0.25">
      <c r="A12" s="21">
        <f t="shared" si="0"/>
        <v>2011</v>
      </c>
      <c r="B12" s="28">
        <v>96020</v>
      </c>
      <c r="C12" s="11"/>
    </row>
    <row r="13" spans="1:5" x14ac:dyDescent="0.25">
      <c r="A13" s="21">
        <f t="shared" si="0"/>
        <v>2012</v>
      </c>
      <c r="B13" s="28">
        <v>103405</v>
      </c>
      <c r="C13" s="11"/>
    </row>
    <row r="14" spans="1:5" x14ac:dyDescent="0.25">
      <c r="A14" s="21">
        <f t="shared" si="0"/>
        <v>2013</v>
      </c>
      <c r="B14" s="28">
        <v>104261</v>
      </c>
      <c r="C14" s="11"/>
    </row>
    <row r="15" spans="1:5" x14ac:dyDescent="0.25">
      <c r="A15" s="21">
        <f t="shared" si="0"/>
        <v>2014</v>
      </c>
      <c r="B15" s="28">
        <v>91471</v>
      </c>
      <c r="C15" s="11"/>
    </row>
    <row r="16" spans="1:5" ht="13" x14ac:dyDescent="0.3">
      <c r="A16" s="21">
        <f t="shared" si="0"/>
        <v>2015</v>
      </c>
      <c r="B16" s="28">
        <v>106477</v>
      </c>
      <c r="C16" s="11"/>
      <c r="D16" s="10" t="s">
        <v>5</v>
      </c>
      <c r="E16" s="9" t="s">
        <v>5</v>
      </c>
    </row>
    <row r="17" spans="1:2" x14ac:dyDescent="0.25">
      <c r="B17" s="32"/>
    </row>
    <row r="18" spans="1:2" x14ac:dyDescent="0.25">
      <c r="A18" s="6"/>
    </row>
    <row r="19" spans="1:2" x14ac:dyDescent="0.25">
      <c r="A19"/>
    </row>
  </sheetData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ColWidth="9.1796875" defaultRowHeight="12.5" x14ac:dyDescent="0.25"/>
  <cols>
    <col min="1" max="1" width="5.1796875" style="9" bestFit="1" customWidth="1"/>
    <col min="2" max="2" width="13.453125" style="9" customWidth="1"/>
    <col min="3" max="3" width="12.1796875" style="9" bestFit="1" customWidth="1"/>
    <col min="4" max="4" width="19.6328125" style="9" customWidth="1"/>
    <col min="5" max="5" width="13.453125" style="9" customWidth="1"/>
    <col min="6" max="6" width="9.90625" style="9" bestFit="1" customWidth="1"/>
    <col min="7" max="16384" width="9.1796875" style="9"/>
  </cols>
  <sheetData>
    <row r="1" spans="1:6" ht="13" x14ac:dyDescent="0.3">
      <c r="A1" s="23" t="s">
        <v>0</v>
      </c>
      <c r="B1" s="23" t="s">
        <v>1</v>
      </c>
      <c r="C1" s="26" t="s">
        <v>4</v>
      </c>
      <c r="D1" s="23" t="s">
        <v>2</v>
      </c>
      <c r="E1" s="23" t="s">
        <v>3</v>
      </c>
      <c r="F1" s="24"/>
    </row>
    <row r="2" spans="1:6" x14ac:dyDescent="0.25">
      <c r="A2" s="21">
        <f>Given!A2</f>
        <v>2001</v>
      </c>
      <c r="B2" s="28">
        <f>Given!B2</f>
        <v>86058</v>
      </c>
      <c r="C2" s="22">
        <v>177.1</v>
      </c>
      <c r="D2" s="25">
        <f>C2/100</f>
        <v>1.7709999999999999</v>
      </c>
      <c r="E2" s="24">
        <f>B2/D2</f>
        <v>48592.885375494072</v>
      </c>
    </row>
    <row r="3" spans="1:6" x14ac:dyDescent="0.25">
      <c r="A3" s="21">
        <f>Given!A3</f>
        <v>2002</v>
      </c>
      <c r="B3" s="28">
        <f>Given!B3</f>
        <v>82757</v>
      </c>
      <c r="C3" s="22">
        <v>179.9</v>
      </c>
      <c r="D3" s="25">
        <f t="shared" ref="D3:D16" si="0">C3/100</f>
        <v>1.7990000000000002</v>
      </c>
      <c r="E3" s="24">
        <f t="shared" ref="E3:E16" si="1">B3/D3</f>
        <v>46001.667593107275</v>
      </c>
    </row>
    <row r="4" spans="1:6" x14ac:dyDescent="0.25">
      <c r="A4" s="21">
        <f>Given!A4</f>
        <v>2003</v>
      </c>
      <c r="B4" s="28">
        <f>Given!B4</f>
        <v>85571</v>
      </c>
      <c r="C4" s="22">
        <v>184</v>
      </c>
      <c r="D4" s="25">
        <f t="shared" si="0"/>
        <v>1.84</v>
      </c>
      <c r="E4" s="24">
        <f t="shared" si="1"/>
        <v>46505.97826086956</v>
      </c>
    </row>
    <row r="5" spans="1:6" x14ac:dyDescent="0.25">
      <c r="A5" s="21">
        <f>Given!A5</f>
        <v>2004</v>
      </c>
      <c r="B5" s="28">
        <f>Given!B5</f>
        <v>85853</v>
      </c>
      <c r="C5" s="22">
        <v>188.9</v>
      </c>
      <c r="D5" s="25">
        <f t="shared" si="0"/>
        <v>1.889</v>
      </c>
      <c r="E5" s="24">
        <f t="shared" si="1"/>
        <v>45448.914769719428</v>
      </c>
    </row>
    <row r="6" spans="1:6" x14ac:dyDescent="0.25">
      <c r="A6" s="21">
        <f>Given!A6</f>
        <v>2005</v>
      </c>
      <c r="B6" s="28">
        <f>Given!B6</f>
        <v>83370</v>
      </c>
      <c r="C6" s="22">
        <v>195.3</v>
      </c>
      <c r="D6" s="25">
        <f t="shared" si="0"/>
        <v>1.9530000000000001</v>
      </c>
      <c r="E6" s="24">
        <f t="shared" si="1"/>
        <v>42688.172043010753</v>
      </c>
    </row>
    <row r="7" spans="1:6" x14ac:dyDescent="0.25">
      <c r="A7" s="21">
        <f>Given!A7</f>
        <v>2006</v>
      </c>
      <c r="B7" s="28">
        <f>Given!B7</f>
        <v>83786</v>
      </c>
      <c r="C7" s="22">
        <v>201.6</v>
      </c>
      <c r="D7" s="25">
        <f t="shared" si="0"/>
        <v>2.016</v>
      </c>
      <c r="E7" s="24">
        <f t="shared" si="1"/>
        <v>41560.515873015873</v>
      </c>
    </row>
    <row r="8" spans="1:6" x14ac:dyDescent="0.25">
      <c r="A8" s="21">
        <f>Given!A8</f>
        <v>2007</v>
      </c>
      <c r="B8" s="28">
        <f>Given!B8</f>
        <v>89752</v>
      </c>
      <c r="C8" s="22">
        <v>207.3</v>
      </c>
      <c r="D8" s="25">
        <f t="shared" si="0"/>
        <v>2.073</v>
      </c>
      <c r="E8" s="24">
        <f t="shared" si="1"/>
        <v>43295.706705258082</v>
      </c>
    </row>
    <row r="9" spans="1:6" x14ac:dyDescent="0.25">
      <c r="A9" s="21">
        <f>Given!A9</f>
        <v>2008</v>
      </c>
      <c r="B9" s="28">
        <f>Given!B9</f>
        <v>94155</v>
      </c>
      <c r="C9" s="22">
        <v>215.3</v>
      </c>
      <c r="D9" s="25">
        <f t="shared" si="0"/>
        <v>2.153</v>
      </c>
      <c r="E9" s="24">
        <f t="shared" si="1"/>
        <v>43732.001857872732</v>
      </c>
    </row>
    <row r="10" spans="1:6" x14ac:dyDescent="0.25">
      <c r="A10" s="21">
        <f>Given!A10</f>
        <v>2009</v>
      </c>
      <c r="B10" s="28">
        <f>Given!B10</f>
        <v>97586</v>
      </c>
      <c r="C10" s="22">
        <v>214.5</v>
      </c>
      <c r="D10" s="25">
        <f t="shared" si="0"/>
        <v>2.145</v>
      </c>
      <c r="E10" s="24">
        <f t="shared" si="1"/>
        <v>45494.638694638692</v>
      </c>
    </row>
    <row r="11" spans="1:6" x14ac:dyDescent="0.25">
      <c r="A11" s="21">
        <f>Given!A11</f>
        <v>2010</v>
      </c>
      <c r="B11" s="28">
        <f>Given!B11</f>
        <v>89988</v>
      </c>
      <c r="C11" s="22">
        <v>218.1</v>
      </c>
      <c r="D11" s="25">
        <f t="shared" si="0"/>
        <v>2.181</v>
      </c>
      <c r="E11" s="24">
        <f t="shared" si="1"/>
        <v>41259.972489683627</v>
      </c>
    </row>
    <row r="12" spans="1:6" x14ac:dyDescent="0.25">
      <c r="A12" s="21">
        <f>Given!A12</f>
        <v>2011</v>
      </c>
      <c r="B12" s="28">
        <f>Given!B12</f>
        <v>96020</v>
      </c>
      <c r="C12" s="22">
        <v>224.9</v>
      </c>
      <c r="D12" s="25">
        <f t="shared" si="0"/>
        <v>2.2490000000000001</v>
      </c>
      <c r="E12" s="24">
        <f t="shared" si="1"/>
        <v>42694.530902623388</v>
      </c>
    </row>
    <row r="13" spans="1:6" x14ac:dyDescent="0.25">
      <c r="A13" s="21">
        <f>Given!A13</f>
        <v>2012</v>
      </c>
      <c r="B13" s="28">
        <f>Given!B13</f>
        <v>103405</v>
      </c>
      <c r="C13" s="22">
        <v>229.6</v>
      </c>
      <c r="D13" s="25">
        <f t="shared" si="0"/>
        <v>2.2959999999999998</v>
      </c>
      <c r="E13" s="24">
        <f t="shared" si="1"/>
        <v>45037.020905923346</v>
      </c>
    </row>
    <row r="14" spans="1:6" x14ac:dyDescent="0.25">
      <c r="A14" s="21">
        <f>Given!A14</f>
        <v>2013</v>
      </c>
      <c r="B14" s="28">
        <f>Given!B14</f>
        <v>104261</v>
      </c>
      <c r="C14" s="22">
        <v>233</v>
      </c>
      <c r="D14" s="25">
        <f t="shared" si="0"/>
        <v>2.33</v>
      </c>
      <c r="E14" s="24">
        <f t="shared" si="1"/>
        <v>44747.210300429186</v>
      </c>
    </row>
    <row r="15" spans="1:6" x14ac:dyDescent="0.25">
      <c r="A15" s="21">
        <f>Given!A15</f>
        <v>2014</v>
      </c>
      <c r="B15" s="28">
        <f>Given!B15</f>
        <v>91471</v>
      </c>
      <c r="C15" s="22">
        <v>236.7</v>
      </c>
      <c r="D15" s="25">
        <f t="shared" si="0"/>
        <v>2.367</v>
      </c>
      <c r="E15" s="24">
        <f t="shared" si="1"/>
        <v>38644.275454161383</v>
      </c>
    </row>
    <row r="16" spans="1:6" x14ac:dyDescent="0.25">
      <c r="A16" s="21">
        <f>Given!A16</f>
        <v>2015</v>
      </c>
      <c r="B16" s="28">
        <f>Given!B16</f>
        <v>106477</v>
      </c>
      <c r="C16" s="22">
        <v>237</v>
      </c>
      <c r="D16" s="25">
        <f t="shared" si="0"/>
        <v>2.37</v>
      </c>
      <c r="E16" s="24">
        <f t="shared" si="1"/>
        <v>44927.004219409282</v>
      </c>
      <c r="F16" s="9" t="s">
        <v>5</v>
      </c>
    </row>
    <row r="18" spans="1:5" ht="13" x14ac:dyDescent="0.3">
      <c r="A18" s="6" t="s">
        <v>52</v>
      </c>
      <c r="E18" s="24"/>
    </row>
    <row r="19" spans="1:5" x14ac:dyDescent="0.25">
      <c r="A19" t="s">
        <v>49</v>
      </c>
    </row>
  </sheetData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B16E-CAD2-46E7-892C-4DD32A2F873F}">
  <dimension ref="A1:B15"/>
  <sheetViews>
    <sheetView workbookViewId="0"/>
  </sheetViews>
  <sheetFormatPr defaultRowHeight="12.5" x14ac:dyDescent="0.25"/>
  <cols>
    <col min="1" max="1" width="16.453125" customWidth="1"/>
    <col min="2" max="2" width="11.1796875" customWidth="1"/>
  </cols>
  <sheetData>
    <row r="1" spans="1:2" ht="13" x14ac:dyDescent="0.3">
      <c r="A1" s="5" t="s">
        <v>3</v>
      </c>
      <c r="B1" s="5"/>
    </row>
    <row r="3" spans="1:2" x14ac:dyDescent="0.25">
      <c r="A3" t="s">
        <v>6</v>
      </c>
      <c r="B3">
        <v>44042.033029681101</v>
      </c>
    </row>
    <row r="4" spans="1:2" x14ac:dyDescent="0.25">
      <c r="A4" t="s">
        <v>7</v>
      </c>
      <c r="B4">
        <v>633.6465856816709</v>
      </c>
    </row>
    <row r="5" spans="1:2" x14ac:dyDescent="0.25">
      <c r="A5" t="s">
        <v>8</v>
      </c>
      <c r="B5">
        <v>44747.210300429186</v>
      </c>
    </row>
    <row r="6" spans="1:2" x14ac:dyDescent="0.25">
      <c r="A6" t="s">
        <v>9</v>
      </c>
      <c r="B6" t="e">
        <v>#N/A</v>
      </c>
    </row>
    <row r="7" spans="1:2" x14ac:dyDescent="0.25">
      <c r="A7" t="s">
        <v>10</v>
      </c>
      <c r="B7">
        <v>2454.1026737263023</v>
      </c>
    </row>
    <row r="8" spans="1:2" x14ac:dyDescent="0.25">
      <c r="A8" t="s">
        <v>11</v>
      </c>
      <c r="B8">
        <v>6022619.933190587</v>
      </c>
    </row>
    <row r="9" spans="1:2" x14ac:dyDescent="0.25">
      <c r="A9" t="s">
        <v>12</v>
      </c>
      <c r="B9">
        <v>0.60682504024853223</v>
      </c>
    </row>
    <row r="10" spans="1:2" x14ac:dyDescent="0.25">
      <c r="A10" t="s">
        <v>13</v>
      </c>
      <c r="B10">
        <v>-0.41734611521462112</v>
      </c>
    </row>
    <row r="11" spans="1:2" x14ac:dyDescent="0.25">
      <c r="A11" t="s">
        <v>14</v>
      </c>
      <c r="B11">
        <v>9948.6099213326888</v>
      </c>
    </row>
    <row r="12" spans="1:2" x14ac:dyDescent="0.25">
      <c r="A12" t="s">
        <v>15</v>
      </c>
      <c r="B12">
        <v>38644.275454161383</v>
      </c>
    </row>
    <row r="13" spans="1:2" x14ac:dyDescent="0.25">
      <c r="A13" t="s">
        <v>16</v>
      </c>
      <c r="B13">
        <v>48592.885375494072</v>
      </c>
    </row>
    <row r="14" spans="1:2" x14ac:dyDescent="0.25">
      <c r="A14" t="s">
        <v>17</v>
      </c>
      <c r="B14">
        <v>660630.49544521654</v>
      </c>
    </row>
    <row r="15" spans="1:2" ht="13" thickBot="1" x14ac:dyDescent="0.3">
      <c r="A15" s="3" t="s">
        <v>18</v>
      </c>
      <c r="B15" s="3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CCA5-5ECB-4348-BA83-5DE3D8F0ADD5}">
  <dimension ref="A1:I39"/>
  <sheetViews>
    <sheetView workbookViewId="0"/>
  </sheetViews>
  <sheetFormatPr defaultRowHeight="12.5" x14ac:dyDescent="0.25"/>
  <cols>
    <col min="1" max="9" width="12.6328125" customWidth="1"/>
  </cols>
  <sheetData>
    <row r="1" spans="1:9" x14ac:dyDescent="0.25">
      <c r="A1" t="s">
        <v>19</v>
      </c>
    </row>
    <row r="2" spans="1:9" ht="13" thickBot="1" x14ac:dyDescent="0.3"/>
    <row r="3" spans="1:9" ht="13" x14ac:dyDescent="0.3">
      <c r="A3" s="5" t="s">
        <v>20</v>
      </c>
      <c r="B3" s="5"/>
    </row>
    <row r="4" spans="1:9" x14ac:dyDescent="0.25">
      <c r="A4" t="s">
        <v>21</v>
      </c>
      <c r="B4">
        <v>0.99303703430890933</v>
      </c>
    </row>
    <row r="5" spans="1:9" x14ac:dyDescent="0.25">
      <c r="A5" t="s">
        <v>22</v>
      </c>
      <c r="B5">
        <v>0.98612255150903394</v>
      </c>
    </row>
    <row r="6" spans="1:9" x14ac:dyDescent="0.25">
      <c r="A6" t="s">
        <v>23</v>
      </c>
      <c r="B6">
        <v>0.98505505547126737</v>
      </c>
    </row>
    <row r="7" spans="1:9" x14ac:dyDescent="0.25">
      <c r="A7" t="s">
        <v>7</v>
      </c>
      <c r="B7">
        <v>2.5500292679495357E-2</v>
      </c>
    </row>
    <row r="8" spans="1:9" ht="13" thickBot="1" x14ac:dyDescent="0.3">
      <c r="A8" s="3" t="s">
        <v>24</v>
      </c>
      <c r="B8" s="3">
        <v>15</v>
      </c>
    </row>
    <row r="10" spans="1:9" ht="13" thickBot="1" x14ac:dyDescent="0.3">
      <c r="A10" t="s">
        <v>25</v>
      </c>
    </row>
    <row r="11" spans="1:9" ht="13" x14ac:dyDescent="0.3">
      <c r="A11" s="4"/>
      <c r="B11" s="4" t="s">
        <v>30</v>
      </c>
      <c r="C11" s="4" t="s">
        <v>31</v>
      </c>
      <c r="D11" s="4" t="s">
        <v>32</v>
      </c>
      <c r="E11" s="4" t="s">
        <v>33</v>
      </c>
      <c r="F11" s="4" t="s">
        <v>34</v>
      </c>
    </row>
    <row r="12" spans="1:9" x14ac:dyDescent="0.25">
      <c r="A12" t="s">
        <v>26</v>
      </c>
      <c r="B12">
        <v>1</v>
      </c>
      <c r="C12">
        <v>0.60069628928571428</v>
      </c>
      <c r="D12">
        <v>0.60069628928571428</v>
      </c>
      <c r="E12">
        <v>923.77162689256454</v>
      </c>
      <c r="F12">
        <v>1.8376602802720754E-13</v>
      </c>
    </row>
    <row r="13" spans="1:9" x14ac:dyDescent="0.25">
      <c r="A13" t="s">
        <v>27</v>
      </c>
      <c r="B13">
        <v>13</v>
      </c>
      <c r="C13">
        <v>8.4534440476190173E-3</v>
      </c>
      <c r="D13">
        <v>6.5026492673992439E-4</v>
      </c>
    </row>
    <row r="14" spans="1:9" ht="13" thickBot="1" x14ac:dyDescent="0.3">
      <c r="A14" s="3" t="s">
        <v>28</v>
      </c>
      <c r="B14" s="3">
        <v>14</v>
      </c>
      <c r="C14" s="3">
        <v>0.60914973333333333</v>
      </c>
      <c r="D14" s="3"/>
      <c r="E14" s="3"/>
      <c r="F14" s="3"/>
    </row>
    <row r="15" spans="1:9" ht="13" thickBot="1" x14ac:dyDescent="0.3"/>
    <row r="16" spans="1:9" ht="13" x14ac:dyDescent="0.3">
      <c r="A16" s="4"/>
      <c r="B16" s="4" t="s">
        <v>35</v>
      </c>
      <c r="C16" s="4" t="s">
        <v>7</v>
      </c>
      <c r="D16" s="4" t="s">
        <v>36</v>
      </c>
      <c r="E16" s="4" t="s">
        <v>37</v>
      </c>
      <c r="F16" s="4" t="s">
        <v>38</v>
      </c>
      <c r="G16" s="4" t="s">
        <v>39</v>
      </c>
      <c r="H16" s="4" t="s">
        <v>40</v>
      </c>
      <c r="I16" s="4" t="s">
        <v>41</v>
      </c>
    </row>
    <row r="17" spans="1:9" x14ac:dyDescent="0.25">
      <c r="A17" t="s">
        <v>29</v>
      </c>
      <c r="B17">
        <v>-90.910790476190456</v>
      </c>
      <c r="C17">
        <v>3.0600664907863164</v>
      </c>
      <c r="D17">
        <v>-29.708763110186528</v>
      </c>
      <c r="E17">
        <v>2.4616768804083322E-13</v>
      </c>
      <c r="F17">
        <v>-97.5216622095773</v>
      </c>
      <c r="G17">
        <v>-84.299918742803612</v>
      </c>
      <c r="H17">
        <v>-97.5216622095773</v>
      </c>
      <c r="I17">
        <v>-84.299918742803612</v>
      </c>
    </row>
    <row r="18" spans="1:9" ht="13" thickBot="1" x14ac:dyDescent="0.3">
      <c r="A18" s="3" t="s">
        <v>0</v>
      </c>
      <c r="B18" s="3">
        <v>4.6317857142857133E-2</v>
      </c>
      <c r="C18" s="3">
        <v>1.5239339678466625E-3</v>
      </c>
      <c r="D18" s="3">
        <v>30.393611613175626</v>
      </c>
      <c r="E18" s="3">
        <v>1.8376602802720754E-13</v>
      </c>
      <c r="F18" s="3">
        <v>4.3025597964202224E-2</v>
      </c>
      <c r="G18" s="3">
        <v>4.9610116321512042E-2</v>
      </c>
      <c r="H18" s="3">
        <v>4.3025597964202224E-2</v>
      </c>
      <c r="I18" s="3">
        <v>4.9610116321512042E-2</v>
      </c>
    </row>
    <row r="22" spans="1:9" x14ac:dyDescent="0.25">
      <c r="A22" t="s">
        <v>43</v>
      </c>
    </row>
    <row r="23" spans="1:9" ht="13" thickBot="1" x14ac:dyDescent="0.3"/>
    <row r="24" spans="1:9" ht="13" x14ac:dyDescent="0.3">
      <c r="A24" s="4" t="s">
        <v>44</v>
      </c>
      <c r="B24" s="4" t="s">
        <v>53</v>
      </c>
      <c r="C24" s="4" t="s">
        <v>45</v>
      </c>
    </row>
    <row r="25" spans="1:9" x14ac:dyDescent="0.25">
      <c r="A25">
        <v>1</v>
      </c>
      <c r="B25">
        <v>1.7712416666666684</v>
      </c>
      <c r="C25">
        <v>-2.4166666666847192E-4</v>
      </c>
    </row>
    <row r="26" spans="1:9" x14ac:dyDescent="0.25">
      <c r="A26">
        <v>2</v>
      </c>
      <c r="B26">
        <v>1.8175595238095212</v>
      </c>
      <c r="C26">
        <v>-1.8559523809521083E-2</v>
      </c>
    </row>
    <row r="27" spans="1:9" x14ac:dyDescent="0.25">
      <c r="A27">
        <v>3</v>
      </c>
      <c r="B27">
        <v>1.8638773809523741</v>
      </c>
      <c r="C27">
        <v>-2.3877380952374017E-2</v>
      </c>
    </row>
    <row r="28" spans="1:9" x14ac:dyDescent="0.25">
      <c r="A28">
        <v>4</v>
      </c>
      <c r="B28">
        <v>1.9101952380952412</v>
      </c>
      <c r="C28">
        <v>-2.1195238095241153E-2</v>
      </c>
    </row>
    <row r="29" spans="1:9" x14ac:dyDescent="0.25">
      <c r="A29">
        <v>5</v>
      </c>
      <c r="B29">
        <v>1.956513095238094</v>
      </c>
      <c r="C29">
        <v>-3.5130952380939551E-3</v>
      </c>
    </row>
    <row r="30" spans="1:9" x14ac:dyDescent="0.25">
      <c r="A30">
        <v>6</v>
      </c>
      <c r="B30">
        <v>2.0028309523809469</v>
      </c>
      <c r="C30">
        <v>1.3169047619053131E-2</v>
      </c>
    </row>
    <row r="31" spans="1:9" x14ac:dyDescent="0.25">
      <c r="A31">
        <v>7</v>
      </c>
      <c r="B31">
        <v>2.049148809523814</v>
      </c>
      <c r="C31">
        <v>2.3851190476186002E-2</v>
      </c>
    </row>
    <row r="32" spans="1:9" x14ac:dyDescent="0.25">
      <c r="A32">
        <v>8</v>
      </c>
      <c r="B32">
        <v>2.0954666666666668</v>
      </c>
      <c r="C32">
        <v>5.7533333333333214E-2</v>
      </c>
    </row>
    <row r="33" spans="1:3" x14ac:dyDescent="0.25">
      <c r="A33">
        <v>9</v>
      </c>
      <c r="B33">
        <v>2.1417845238095197</v>
      </c>
      <c r="C33">
        <v>3.2154761904803486E-3</v>
      </c>
    </row>
    <row r="34" spans="1:3" x14ac:dyDescent="0.25">
      <c r="A34">
        <v>10</v>
      </c>
      <c r="B34">
        <v>2.1881023809523867</v>
      </c>
      <c r="C34">
        <v>-7.1023809523866888E-3</v>
      </c>
    </row>
    <row r="35" spans="1:3" x14ac:dyDescent="0.25">
      <c r="A35">
        <v>11</v>
      </c>
      <c r="B35">
        <v>2.2344202380952396</v>
      </c>
      <c r="C35">
        <v>1.4579761904760513E-2</v>
      </c>
    </row>
    <row r="36" spans="1:3" x14ac:dyDescent="0.25">
      <c r="A36">
        <v>12</v>
      </c>
      <c r="B36">
        <v>2.2807380952380925</v>
      </c>
      <c r="C36">
        <v>1.5261904761907363E-2</v>
      </c>
    </row>
    <row r="37" spans="1:3" x14ac:dyDescent="0.25">
      <c r="A37">
        <v>13</v>
      </c>
      <c r="B37">
        <v>2.3270559523809453</v>
      </c>
      <c r="C37">
        <v>2.9440476190547571E-3</v>
      </c>
    </row>
    <row r="38" spans="1:3" x14ac:dyDescent="0.25">
      <c r="A38">
        <v>14</v>
      </c>
      <c r="B38">
        <v>2.3733738095238124</v>
      </c>
      <c r="C38">
        <v>-6.3738095238123904E-3</v>
      </c>
    </row>
    <row r="39" spans="1:3" ht="13" thickBot="1" x14ac:dyDescent="0.3">
      <c r="A39" s="3">
        <v>15</v>
      </c>
      <c r="B39" s="3">
        <v>2.4196916666666652</v>
      </c>
      <c r="C39" s="3">
        <v>-4.9691666666665135E-2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/>
  </sheetViews>
  <sheetFormatPr defaultRowHeight="12.5" x14ac:dyDescent="0.25"/>
  <cols>
    <col min="1" max="1" width="11.81640625" customWidth="1"/>
    <col min="2" max="2" width="13.453125" customWidth="1"/>
    <col min="3" max="3" width="19.6328125" customWidth="1"/>
    <col min="4" max="6" width="12.453125" customWidth="1"/>
    <col min="7" max="7" width="13.26953125" customWidth="1"/>
    <col min="8" max="8" width="11.1796875" bestFit="1" customWidth="1"/>
    <col min="9" max="9" width="11.54296875" customWidth="1"/>
  </cols>
  <sheetData>
    <row r="1" spans="1:9" x14ac:dyDescent="0.25">
      <c r="A1" s="6" t="s">
        <v>50</v>
      </c>
      <c r="B1" s="12">
        <v>5.5E-2</v>
      </c>
    </row>
    <row r="2" spans="1:9" x14ac:dyDescent="0.25">
      <c r="A2" s="6" t="s">
        <v>46</v>
      </c>
      <c r="B2" s="12">
        <v>0.28499999999999998</v>
      </c>
    </row>
    <row r="3" spans="1:9" x14ac:dyDescent="0.25">
      <c r="A3" s="6"/>
      <c r="B3" s="12"/>
    </row>
    <row r="4" spans="1:9" ht="13" x14ac:dyDescent="0.3">
      <c r="A4" s="14"/>
      <c r="B4" s="18"/>
      <c r="C4" s="27"/>
      <c r="D4" s="18"/>
      <c r="E4" s="18"/>
      <c r="F4" s="8"/>
      <c r="G4" s="2"/>
    </row>
    <row r="5" spans="1:9" ht="13" x14ac:dyDescent="0.3">
      <c r="A5" s="31" t="s">
        <v>51</v>
      </c>
      <c r="B5" s="1"/>
      <c r="C5" s="30"/>
      <c r="D5" s="30"/>
      <c r="E5" s="30"/>
      <c r="F5" s="30"/>
      <c r="G5" s="30"/>
    </row>
    <row r="6" spans="1:9" ht="13" x14ac:dyDescent="0.3">
      <c r="A6" s="31"/>
      <c r="B6" s="1"/>
      <c r="C6" s="29"/>
      <c r="D6" s="29"/>
      <c r="E6" s="29"/>
      <c r="F6" s="29"/>
      <c r="G6" s="29"/>
    </row>
    <row r="7" spans="1:9" ht="13" x14ac:dyDescent="0.3">
      <c r="A7" s="16" t="s">
        <v>0</v>
      </c>
      <c r="B7" s="16" t="s">
        <v>3</v>
      </c>
      <c r="C7" s="16" t="s">
        <v>2</v>
      </c>
      <c r="D7" s="16" t="s">
        <v>1</v>
      </c>
      <c r="E7" s="16" t="s">
        <v>54</v>
      </c>
      <c r="F7" s="16" t="s">
        <v>42</v>
      </c>
      <c r="G7" s="16" t="s">
        <v>47</v>
      </c>
      <c r="H7" s="16" t="s">
        <v>48</v>
      </c>
      <c r="I7" s="16"/>
    </row>
    <row r="8" spans="1:9" x14ac:dyDescent="0.25">
      <c r="A8" s="14">
        <f>Q2a!A16+1</f>
        <v>2016</v>
      </c>
      <c r="B8" s="13">
        <f>Q2b!B$3</f>
        <v>44042.033029681101</v>
      </c>
      <c r="C8" s="17">
        <f>'Q3'!B$17+('Q4'!A8*'Q3'!B$18)</f>
        <v>2.4660095238095181</v>
      </c>
      <c r="D8" s="18">
        <f>B8*C8</f>
        <v>108608.07289912696</v>
      </c>
      <c r="E8" s="18">
        <f>D8*B$2</f>
        <v>30953.300776251181</v>
      </c>
      <c r="F8" s="18">
        <f>D8-E8</f>
        <v>77654.772122875773</v>
      </c>
      <c r="G8" s="15">
        <f>PV(B$1,(A8-Q2a!A$16),,-F8)</f>
        <v>73606.419073815909</v>
      </c>
      <c r="H8" s="15">
        <f>F8/(1+$B$1)^(A8-Q2a!A$16)</f>
        <v>73606.419073815909</v>
      </c>
      <c r="I8" s="19"/>
    </row>
    <row r="9" spans="1:9" x14ac:dyDescent="0.25">
      <c r="A9" s="14">
        <f>A8+1</f>
        <v>2017</v>
      </c>
      <c r="B9" s="13">
        <f>Q2b!B$3</f>
        <v>44042.033029681101</v>
      </c>
      <c r="C9" s="17">
        <f>'Q3'!B$17+('Q4'!A9*'Q3'!B$18)</f>
        <v>2.5123273809523852</v>
      </c>
      <c r="D9" s="18">
        <f t="shared" ref="D9:D19" si="0">B9*C9</f>
        <v>110648.00549327716</v>
      </c>
      <c r="E9" s="18">
        <f t="shared" ref="E9:E19" si="1">D9*B$2</f>
        <v>31534.681565583989</v>
      </c>
      <c r="F9" s="18">
        <f t="shared" ref="F9:F19" si="2">D9-E9</f>
        <v>79113.323927693171</v>
      </c>
      <c r="G9" s="15">
        <f>PV(B$1,(A9-Q2a!A$16),,-F9)</f>
        <v>71079.556997994805</v>
      </c>
      <c r="H9" s="15">
        <f>F9/(1+$B$1)^(A9-Q2a!A$16)</f>
        <v>71079.556997994805</v>
      </c>
      <c r="I9" s="19"/>
    </row>
    <row r="10" spans="1:9" x14ac:dyDescent="0.25">
      <c r="A10" s="14">
        <f t="shared" ref="A10:A19" si="3">A9+1</f>
        <v>2018</v>
      </c>
      <c r="B10" s="13">
        <f>Q2b!B$3</f>
        <v>44042.033029681101</v>
      </c>
      <c r="C10" s="17">
        <f>'Q3'!B$17+('Q4'!A10*'Q3'!B$18)</f>
        <v>2.558645238095238</v>
      </c>
      <c r="D10" s="18">
        <f t="shared" si="0"/>
        <v>112687.93808742674</v>
      </c>
      <c r="E10" s="18">
        <f t="shared" si="1"/>
        <v>32116.062354916616</v>
      </c>
      <c r="F10" s="18">
        <f t="shared" si="2"/>
        <v>80571.875732510118</v>
      </c>
      <c r="G10" s="15">
        <f>PV(B$1,(A10-Q2a!A$16),,-F10)</f>
        <v>68616.110322726556</v>
      </c>
      <c r="H10" s="15">
        <f>F10/(1+$B$1)^(A10-Q2a!A$16)</f>
        <v>68616.110322726556</v>
      </c>
      <c r="I10" s="19"/>
    </row>
    <row r="11" spans="1:9" x14ac:dyDescent="0.25">
      <c r="A11" s="14">
        <f t="shared" si="3"/>
        <v>2019</v>
      </c>
      <c r="B11" s="13">
        <f>Q2b!B$3</f>
        <v>44042.033029681101</v>
      </c>
      <c r="C11" s="17">
        <f>'Q3'!B$17+('Q4'!A11*'Q3'!B$18)</f>
        <v>2.6049630952380909</v>
      </c>
      <c r="D11" s="18">
        <f t="shared" si="0"/>
        <v>114727.87068157631</v>
      </c>
      <c r="E11" s="18">
        <f t="shared" si="1"/>
        <v>32697.443144249246</v>
      </c>
      <c r="F11" s="18">
        <f t="shared" si="2"/>
        <v>82030.427537327065</v>
      </c>
      <c r="G11" s="15">
        <f>PV(B$1,(A11-Q2a!A$16),,-F11)</f>
        <v>66216.334568368387</v>
      </c>
      <c r="H11" s="15">
        <f>F11/(1+$B$1)^(A11-Q2a!A$16)</f>
        <v>66216.334568368387</v>
      </c>
      <c r="I11" s="19"/>
    </row>
    <row r="12" spans="1:9" x14ac:dyDescent="0.25">
      <c r="A12" s="14">
        <f t="shared" si="3"/>
        <v>2020</v>
      </c>
      <c r="B12" s="13">
        <f>Q2b!B$3</f>
        <v>44042.033029681101</v>
      </c>
      <c r="C12" s="17">
        <f>'Q3'!B$17+('Q4'!A12*'Q3'!B$18)</f>
        <v>2.651280952380958</v>
      </c>
      <c r="D12" s="18">
        <f t="shared" si="0"/>
        <v>116767.80327572652</v>
      </c>
      <c r="E12" s="18">
        <f t="shared" si="1"/>
        <v>33278.823933582054</v>
      </c>
      <c r="F12" s="18">
        <f t="shared" si="2"/>
        <v>83488.979342144463</v>
      </c>
      <c r="G12" s="15">
        <f>PV(B$1,(A12-Q2a!A$16),,-F12)</f>
        <v>63880.286261792076</v>
      </c>
      <c r="H12" s="15">
        <f>F12/(1+$B$1)^(A12-Q2a!A$16)</f>
        <v>63880.286261792076</v>
      </c>
      <c r="I12" s="19"/>
    </row>
    <row r="13" spans="1:9" x14ac:dyDescent="0.25">
      <c r="A13" s="14">
        <f t="shared" si="3"/>
        <v>2021</v>
      </c>
      <c r="B13" s="13">
        <f>Q2b!B$3</f>
        <v>44042.033029681101</v>
      </c>
      <c r="C13" s="17">
        <f>'Q3'!B$17+('Q4'!A13*'Q3'!B$18)</f>
        <v>2.6975988095238108</v>
      </c>
      <c r="D13" s="18">
        <f t="shared" si="0"/>
        <v>118807.73586987609</v>
      </c>
      <c r="E13" s="18">
        <f t="shared" si="1"/>
        <v>33860.204722914685</v>
      </c>
      <c r="F13" s="18">
        <f t="shared" si="2"/>
        <v>84947.53114696141</v>
      </c>
      <c r="G13" s="15">
        <f>PV(B$1,(A13-Q2a!A$16),,-F13)</f>
        <v>61607.84299006089</v>
      </c>
      <c r="H13" s="15">
        <f>F13/(1+$B$1)^(A13-Q2a!A$16)</f>
        <v>61607.84299006089</v>
      </c>
      <c r="I13" s="19"/>
    </row>
    <row r="14" spans="1:9" x14ac:dyDescent="0.25">
      <c r="A14" s="14">
        <f t="shared" si="3"/>
        <v>2022</v>
      </c>
      <c r="B14" s="13">
        <f>Q2b!B$3</f>
        <v>44042.033029681101</v>
      </c>
      <c r="C14" s="17">
        <f>'Q3'!B$17+('Q4'!A14*'Q3'!B$18)</f>
        <v>2.7439166666666637</v>
      </c>
      <c r="D14" s="18">
        <f t="shared" si="0"/>
        <v>120847.66846402567</v>
      </c>
      <c r="E14" s="18">
        <f t="shared" si="1"/>
        <v>34441.585512247315</v>
      </c>
      <c r="F14" s="18">
        <f t="shared" si="2"/>
        <v>86406.082951778357</v>
      </c>
      <c r="G14" s="15">
        <f>PV(B$1,(A14-Q2a!A$16),,-F14)</f>
        <v>59398.721904033075</v>
      </c>
      <c r="H14" s="15">
        <f>F14/(1+$B$1)^(A14-Q2a!A$16)</f>
        <v>59398.721904033075</v>
      </c>
      <c r="I14" s="19"/>
    </row>
    <row r="15" spans="1:9" x14ac:dyDescent="0.25">
      <c r="A15" s="14">
        <f t="shared" si="3"/>
        <v>2023</v>
      </c>
      <c r="B15" s="13">
        <f>Q2b!B$3</f>
        <v>44042.033029681101</v>
      </c>
      <c r="C15" s="17">
        <f>'Q3'!B$17+('Q4'!A15*'Q3'!B$18)</f>
        <v>2.7902345238095165</v>
      </c>
      <c r="D15" s="18">
        <f t="shared" si="0"/>
        <v>122887.60105817525</v>
      </c>
      <c r="E15" s="18">
        <f t="shared" si="1"/>
        <v>35022.966301579945</v>
      </c>
      <c r="F15" s="18">
        <f t="shared" si="2"/>
        <v>87864.634756595304</v>
      </c>
      <c r="G15" s="15">
        <f>PV(B$1,(A15-Q2a!A$16),,-F15)</f>
        <v>57252.496779002169</v>
      </c>
      <c r="H15" s="15">
        <f>F15/(1+$B$1)^(A15-Q2a!A$16)</f>
        <v>57252.496779002169</v>
      </c>
      <c r="I15" s="19"/>
    </row>
    <row r="16" spans="1:9" x14ac:dyDescent="0.25">
      <c r="A16" s="14">
        <f t="shared" si="3"/>
        <v>2024</v>
      </c>
      <c r="B16" s="13">
        <f>Q2b!B$3</f>
        <v>44042.033029681101</v>
      </c>
      <c r="C16" s="17">
        <f>'Q3'!B$17+('Q4'!A16*'Q3'!B$18)</f>
        <v>2.8365523809523836</v>
      </c>
      <c r="D16" s="18">
        <f t="shared" si="0"/>
        <v>124927.53365232545</v>
      </c>
      <c r="E16" s="18">
        <f t="shared" si="1"/>
        <v>35604.34709091275</v>
      </c>
      <c r="F16" s="18">
        <f t="shared" si="2"/>
        <v>89323.186561412702</v>
      </c>
      <c r="G16" s="15">
        <f>PV(B$1,(A16-Q2a!A$16),,-F16)</f>
        <v>55168.613732541329</v>
      </c>
      <c r="H16" s="15">
        <f>F16/(1+$B$1)^(A16-Q2a!A$16)</f>
        <v>55168.613732541329</v>
      </c>
      <c r="I16" s="19"/>
    </row>
    <row r="17" spans="1:9" x14ac:dyDescent="0.25">
      <c r="A17" s="14">
        <f t="shared" si="3"/>
        <v>2025</v>
      </c>
      <c r="B17" s="13">
        <f>Q2b!B$3</f>
        <v>44042.033029681101</v>
      </c>
      <c r="C17" s="17">
        <f>'Q3'!B$17+('Q4'!A17*'Q3'!B$18)</f>
        <v>2.8828702380952365</v>
      </c>
      <c r="D17" s="18">
        <f t="shared" si="0"/>
        <v>126967.46624647503</v>
      </c>
      <c r="E17" s="18">
        <f t="shared" si="1"/>
        <v>36185.72788024538</v>
      </c>
      <c r="F17" s="18">
        <f t="shared" si="2"/>
        <v>90781.738366229649</v>
      </c>
      <c r="G17" s="15">
        <f>PV(B$1,(A17-Q2a!A$16),,-F17)</f>
        <v>53146.405693187255</v>
      </c>
      <c r="H17" s="15">
        <f>F17/(1+$B$1)^(A17-Q2a!A$16)</f>
        <v>53146.405693187255</v>
      </c>
      <c r="I17" s="19"/>
    </row>
    <row r="18" spans="1:9" x14ac:dyDescent="0.25">
      <c r="A18" s="14">
        <f t="shared" si="3"/>
        <v>2026</v>
      </c>
      <c r="B18" s="13">
        <f>Q2b!B$3</f>
        <v>44042.033029681101</v>
      </c>
      <c r="C18" s="17">
        <f>'Q3'!B$17+('Q4'!A18*'Q3'!B$18)</f>
        <v>2.9291880952380893</v>
      </c>
      <c r="D18" s="18">
        <f t="shared" si="0"/>
        <v>129007.39884062461</v>
      </c>
      <c r="E18" s="18">
        <f t="shared" si="1"/>
        <v>36767.10866957801</v>
      </c>
      <c r="F18" s="18">
        <f t="shared" si="2"/>
        <v>92240.290171046596</v>
      </c>
      <c r="G18" s="15">
        <f>PV(B$1,(A18-Q2a!A$16),,-F18)</f>
        <v>51185.105707494244</v>
      </c>
      <c r="H18" s="15">
        <f>F18/(1+$B$1)^(A18-Q2a!A$16)</f>
        <v>51185.105707494244</v>
      </c>
      <c r="I18" s="19"/>
    </row>
    <row r="19" spans="1:9" x14ac:dyDescent="0.25">
      <c r="A19" s="33">
        <f t="shared" si="3"/>
        <v>2027</v>
      </c>
      <c r="B19" s="34">
        <f>Q2b!B$3</f>
        <v>44042.033029681101</v>
      </c>
      <c r="C19" s="35">
        <f>'Q3'!B$17+('Q4'!A19*'Q3'!B$18)</f>
        <v>2.9755059523809564</v>
      </c>
      <c r="D19" s="36">
        <f t="shared" si="0"/>
        <v>131047.33143477479</v>
      </c>
      <c r="E19" s="36">
        <f t="shared" si="1"/>
        <v>37348.489458910815</v>
      </c>
      <c r="F19" s="36">
        <f t="shared" si="2"/>
        <v>93698.841975863979</v>
      </c>
      <c r="G19" s="37">
        <f>PV(B$1,(A19-Q2a!A$16),,-F19)</f>
        <v>49283.859167247683</v>
      </c>
      <c r="H19" s="37">
        <f>F19/(1+$B$1)^(A19-Q2a!A$16)</f>
        <v>49283.859167247683</v>
      </c>
      <c r="I19" s="19"/>
    </row>
    <row r="20" spans="1:9" ht="13.5" thickBot="1" x14ac:dyDescent="0.35">
      <c r="A20" s="14"/>
      <c r="B20" s="14"/>
      <c r="C20" s="14"/>
      <c r="D20" s="14"/>
      <c r="E20" s="14"/>
      <c r="F20" s="18"/>
      <c r="G20" s="38">
        <f>SUM(G8:G19)</f>
        <v>730441.75319826428</v>
      </c>
      <c r="H20" s="38">
        <f>SUM(H8:H19)</f>
        <v>730441.75319826428</v>
      </c>
      <c r="I20" s="20"/>
    </row>
    <row r="21" spans="1:9" x14ac:dyDescent="0.25">
      <c r="D21" s="6"/>
      <c r="E21" s="6"/>
      <c r="F21" s="7"/>
      <c r="G21" s="7"/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Given</vt:lpstr>
      <vt:lpstr>Q2a</vt:lpstr>
      <vt:lpstr>Q2b</vt:lpstr>
      <vt:lpstr>Q3</vt:lpstr>
      <vt:lpstr>Q4</vt:lpstr>
      <vt:lpstr>Given!Print_Area</vt:lpstr>
      <vt:lpstr>Q2a!Print_Area</vt:lpstr>
      <vt:lpstr>'Q4'!Print_Area</vt:lpstr>
    </vt:vector>
  </TitlesOfParts>
  <Company>California State University,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Gunther</dc:creator>
  <cp:lastModifiedBy>Wayne Smith</cp:lastModifiedBy>
  <cp:lastPrinted>2008-11-17T22:58:01Z</cp:lastPrinted>
  <dcterms:created xsi:type="dcterms:W3CDTF">2003-03-12T20:15:26Z</dcterms:created>
  <dcterms:modified xsi:type="dcterms:W3CDTF">2024-02-16T06:36:20Z</dcterms:modified>
</cp:coreProperties>
</file>